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TECHNICAL, SERVICES &amp; SPARES\TECHNICAL NOTES, JUMPERS\"/>
    </mc:Choice>
  </mc:AlternateContent>
  <xr:revisionPtr revIDLastSave="0" documentId="13_ncr:1_{3AA65437-8970-452C-99E1-E91456DF7E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M16" i="1"/>
  <c r="M18" i="1" s="1"/>
  <c r="D35" i="1"/>
  <c r="D36" i="1" s="1"/>
  <c r="K19" i="1" s="1"/>
  <c r="M19" i="1" l="1"/>
  <c r="K10" i="1"/>
  <c r="M8" i="1"/>
  <c r="M10" i="1" s="1"/>
  <c r="H10" i="1"/>
  <c r="H12" i="1" s="1"/>
  <c r="B35" i="1"/>
  <c r="B36" i="1" s="1"/>
  <c r="H11" i="1" l="1"/>
  <c r="M11" i="1"/>
  <c r="K11" i="1"/>
</calcChain>
</file>

<file path=xl/sharedStrings.xml><?xml version="1.0" encoding="utf-8"?>
<sst xmlns="http://schemas.openxmlformats.org/spreadsheetml/2006/main" count="45" uniqueCount="32">
  <si>
    <t>AWG</t>
  </si>
  <si>
    <t>Diameter (mm)</t>
  </si>
  <si>
    <t>Area (mm2)</t>
  </si>
  <si>
    <t>Resistance, Copper, ohms/1000m</t>
  </si>
  <si>
    <t>Resistance, Aluminium, ohms/1000m</t>
  </si>
  <si>
    <t>Gauge:</t>
  </si>
  <si>
    <t>Distance to speaker:</t>
  </si>
  <si>
    <t>Ohms</t>
  </si>
  <si>
    <t>m</t>
  </si>
  <si>
    <t>W</t>
  </si>
  <si>
    <t>Ohms/1000m</t>
  </si>
  <si>
    <t>V</t>
  </si>
  <si>
    <t>Line voltage:</t>
  </si>
  <si>
    <t>A</t>
  </si>
  <si>
    <t>Load impedance:</t>
  </si>
  <si>
    <t>ohms</t>
  </si>
  <si>
    <t>%</t>
  </si>
  <si>
    <t>Current in cable:</t>
  </si>
  <si>
    <t>Power loss in cable:</t>
  </si>
  <si>
    <t>Copper</t>
  </si>
  <si>
    <t>Alu</t>
  </si>
  <si>
    <t>Full power results (Copper)</t>
  </si>
  <si>
    <t>1/3 power results (Copper)</t>
  </si>
  <si>
    <t>Full power results (Aluminium)</t>
  </si>
  <si>
    <t>1/3 power results (Aluminium)</t>
  </si>
  <si>
    <t>Enter a cable gauge, cable run length, speaker voltage and tapping, and check the power dissipated in the cable run. Results provided at full and 1/3 (mild abuse) levels, for Copper and Aluminium wire</t>
  </si>
  <si>
    <t>Copper R % of load:</t>
  </si>
  <si>
    <t>Aluminium R % of load:</t>
  </si>
  <si>
    <t>Inputs</t>
  </si>
  <si>
    <t>(Rule of thumb: &lt;= 5%)</t>
  </si>
  <si>
    <t>Total Speaker tapping:</t>
  </si>
  <si>
    <t>TN-029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</si>
</sst>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8000000000000007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C0C0C0"/>
      </left>
      <right style="medium">
        <color rgb="FFCCCCCC"/>
      </right>
      <top style="thick">
        <color rgb="FFC0C0C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ck">
        <color rgb="FFC0C0C0"/>
      </top>
      <bottom style="medium">
        <color rgb="FFCCCCCC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0C0C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2" fontId="2" fillId="3" borderId="1" xfId="2" applyNumberFormat="1"/>
    <xf numFmtId="0" fontId="3" fillId="0" borderId="0" xfId="0" applyFont="1" applyAlignment="1">
      <alignment wrapText="1"/>
    </xf>
    <xf numFmtId="0" fontId="1" fillId="2" borderId="1" xfId="1" applyAlignment="1" applyProtection="1">
      <alignment horizontal="center" vertical="center" wrapText="1"/>
      <protection locked="0"/>
    </xf>
    <xf numFmtId="0" fontId="3" fillId="0" borderId="0" xfId="0" applyFont="1" applyProtection="1">
      <protection hidden="1"/>
    </xf>
    <xf numFmtId="0" fontId="2" fillId="3" borderId="1" xfId="2" applyProtection="1">
      <protection hidden="1"/>
    </xf>
    <xf numFmtId="0" fontId="2" fillId="3" borderId="1" xfId="2"/>
    <xf numFmtId="0" fontId="5" fillId="0" borderId="0" xfId="0" applyFont="1" applyFill="1" applyBorder="1"/>
    <xf numFmtId="0" fontId="3" fillId="0" borderId="0" xfId="0" applyFont="1" applyAlignment="1">
      <alignment horizontal="center" vertical="center" wrapText="1"/>
    </xf>
    <xf numFmtId="15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horizontal="center" vertical="center" wrapText="1"/>
    </xf>
  </cellXfs>
  <cellStyles count="3">
    <cellStyle name="Calculation" xfId="2" builtinId="22"/>
    <cellStyle name="Input" xfId="1" builtinId="20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Normal="100" zoomScalePageLayoutView="85" workbookViewId="0">
      <selection activeCell="G15" sqref="G15"/>
    </sheetView>
  </sheetViews>
  <sheetFormatPr defaultRowHeight="15" x14ac:dyDescent="0.25"/>
  <cols>
    <col min="1" max="1" width="13" customWidth="1"/>
    <col min="4" max="4" width="12.140625" customWidth="1"/>
    <col min="5" max="5" width="13.5703125" customWidth="1"/>
    <col min="6" max="6" width="4.42578125" customWidth="1"/>
    <col min="7" max="7" width="22" customWidth="1"/>
    <col min="10" max="10" width="19.5703125" customWidth="1"/>
    <col min="12" max="12" width="19.28515625" customWidth="1"/>
    <col min="17" max="17" width="3.85546875" customWidth="1"/>
  </cols>
  <sheetData>
    <row r="1" spans="1:14" s="9" customFormat="1" ht="30.75" customHeight="1" x14ac:dyDescent="0.25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9" customFormat="1" ht="9.75" customHeight="1" x14ac:dyDescent="0.25"/>
    <row r="4" spans="1:14" ht="46.5" customHeight="1" thickBot="1" x14ac:dyDescent="0.3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H4" s="12" t="s">
        <v>28</v>
      </c>
    </row>
    <row r="5" spans="1:14" ht="16.5" thickTop="1" thickBot="1" x14ac:dyDescent="0.3">
      <c r="A5" s="1">
        <v>40</v>
      </c>
      <c r="B5" s="2">
        <v>0.08</v>
      </c>
      <c r="C5" s="2">
        <v>5.0000000000000001E-3</v>
      </c>
      <c r="D5" s="2">
        <v>3448</v>
      </c>
      <c r="E5" s="2">
        <v>5300</v>
      </c>
      <c r="G5" s="9" t="s">
        <v>5</v>
      </c>
      <c r="H5" s="13">
        <v>16</v>
      </c>
      <c r="I5" s="9" t="s">
        <v>0</v>
      </c>
      <c r="J5" s="9"/>
      <c r="K5" s="9"/>
    </row>
    <row r="6" spans="1:14" ht="15.75" thickBot="1" x14ac:dyDescent="0.3">
      <c r="A6" s="3">
        <v>39</v>
      </c>
      <c r="B6" s="4">
        <v>0.09</v>
      </c>
      <c r="C6" s="4">
        <v>6.4000000000000003E-3</v>
      </c>
      <c r="D6" s="4">
        <v>2693</v>
      </c>
      <c r="E6" s="4">
        <v>4141</v>
      </c>
      <c r="G6" s="9" t="s">
        <v>6</v>
      </c>
      <c r="H6" s="13">
        <v>250</v>
      </c>
      <c r="I6" s="9" t="s">
        <v>8</v>
      </c>
      <c r="J6" s="9"/>
      <c r="K6" s="9"/>
    </row>
    <row r="7" spans="1:14" ht="15.75" thickBot="1" x14ac:dyDescent="0.3">
      <c r="A7" s="3">
        <v>38</v>
      </c>
      <c r="B7" s="4">
        <v>0.1</v>
      </c>
      <c r="C7" s="4">
        <v>7.7999999999999996E-3</v>
      </c>
      <c r="D7" s="4">
        <v>2210</v>
      </c>
      <c r="E7" s="4">
        <v>3397</v>
      </c>
      <c r="G7" s="9" t="s">
        <v>12</v>
      </c>
      <c r="H7" s="13">
        <v>100</v>
      </c>
      <c r="I7" s="9" t="s">
        <v>11</v>
      </c>
      <c r="J7" s="9"/>
      <c r="K7" s="9" t="s">
        <v>21</v>
      </c>
      <c r="M7" s="9" t="s">
        <v>22</v>
      </c>
      <c r="N7" s="9"/>
    </row>
    <row r="8" spans="1:14" ht="15.75" thickBot="1" x14ac:dyDescent="0.3">
      <c r="A8" s="3">
        <v>37</v>
      </c>
      <c r="B8" s="4">
        <v>0.11</v>
      </c>
      <c r="C8" s="4">
        <v>9.4999999999999998E-3</v>
      </c>
      <c r="D8" s="4">
        <v>1810</v>
      </c>
      <c r="E8" s="4">
        <v>2789</v>
      </c>
      <c r="G8" s="9" t="s">
        <v>30</v>
      </c>
      <c r="H8" s="13">
        <v>125</v>
      </c>
      <c r="I8" s="9" t="s">
        <v>9</v>
      </c>
      <c r="J8" s="9"/>
      <c r="K8" s="9"/>
      <c r="M8" s="11">
        <f>$H$8 /3</f>
        <v>41.666666666666664</v>
      </c>
      <c r="N8" s="9" t="s">
        <v>9</v>
      </c>
    </row>
    <row r="9" spans="1:14" ht="15.75" thickBot="1" x14ac:dyDescent="0.3">
      <c r="A9" s="3">
        <v>36</v>
      </c>
      <c r="B9" s="4">
        <v>0.13</v>
      </c>
      <c r="C9" s="4">
        <v>1.2999999999999999E-2</v>
      </c>
      <c r="D9" s="4">
        <v>1326</v>
      </c>
      <c r="E9" s="4">
        <v>2038</v>
      </c>
    </row>
    <row r="10" spans="1:14" ht="15.75" thickBot="1" x14ac:dyDescent="0.3">
      <c r="A10" s="3">
        <v>35</v>
      </c>
      <c r="B10" s="4">
        <v>0.14000000000000001</v>
      </c>
      <c r="C10" s="4">
        <v>1.4999999999999999E-2</v>
      </c>
      <c r="D10" s="4">
        <v>1120</v>
      </c>
      <c r="E10" s="4">
        <v>1767</v>
      </c>
      <c r="G10" s="10" t="s">
        <v>14</v>
      </c>
      <c r="H10" s="11">
        <f>POWER($H$7, 2) / $H$8</f>
        <v>80</v>
      </c>
      <c r="I10" s="10" t="s">
        <v>15</v>
      </c>
      <c r="J10" s="10" t="s">
        <v>17</v>
      </c>
      <c r="K10" s="11">
        <f>$H$8 / $H$7</f>
        <v>1.25</v>
      </c>
      <c r="L10" s="10" t="s">
        <v>13</v>
      </c>
      <c r="M10" s="11">
        <f>($M$8 / $H$7)</f>
        <v>0.41666666666666663</v>
      </c>
      <c r="N10" s="9" t="s">
        <v>13</v>
      </c>
    </row>
    <row r="11" spans="1:14" ht="15.75" thickBot="1" x14ac:dyDescent="0.3">
      <c r="A11" s="3">
        <v>34</v>
      </c>
      <c r="B11" s="4">
        <v>0.16</v>
      </c>
      <c r="C11" s="4">
        <v>0.02</v>
      </c>
      <c r="D11" s="4">
        <v>862</v>
      </c>
      <c r="E11" s="4">
        <v>1325</v>
      </c>
      <c r="G11" s="10" t="s">
        <v>26</v>
      </c>
      <c r="H11" s="11">
        <f>($B$36 / $H$10) *100</f>
        <v>8.125</v>
      </c>
      <c r="I11" s="10" t="s">
        <v>16</v>
      </c>
      <c r="J11" s="10" t="s">
        <v>18</v>
      </c>
      <c r="K11" s="11">
        <f>POWER($K$10,2) * $B$36</f>
        <v>10.15625</v>
      </c>
      <c r="L11" s="10" t="s">
        <v>9</v>
      </c>
      <c r="M11" s="11">
        <f>POWER($M$10,2) * $B$36</f>
        <v>1.1284722222222221</v>
      </c>
      <c r="N11" s="9" t="s">
        <v>9</v>
      </c>
    </row>
    <row r="12" spans="1:14" ht="15.75" thickBot="1" x14ac:dyDescent="0.3">
      <c r="A12" s="5">
        <v>33</v>
      </c>
      <c r="B12" s="6">
        <v>0.18</v>
      </c>
      <c r="C12" s="6">
        <v>2.5999999999999999E-2</v>
      </c>
      <c r="D12" s="6">
        <v>663</v>
      </c>
      <c r="E12" s="6">
        <v>1019</v>
      </c>
      <c r="G12" s="10" t="s">
        <v>27</v>
      </c>
      <c r="H12" s="16">
        <f>($D$36 / $H$10) *100</f>
        <v>12.5</v>
      </c>
      <c r="I12" s="10" t="s">
        <v>16</v>
      </c>
    </row>
    <row r="13" spans="1:14" ht="15.75" thickBot="1" x14ac:dyDescent="0.3">
      <c r="A13" s="3">
        <v>32</v>
      </c>
      <c r="B13" s="4">
        <v>0.2</v>
      </c>
      <c r="C13" s="4">
        <v>3.1E-2</v>
      </c>
      <c r="D13" s="4">
        <v>556</v>
      </c>
      <c r="E13" s="4">
        <v>855</v>
      </c>
      <c r="G13" s="17" t="s">
        <v>29</v>
      </c>
      <c r="J13" s="10"/>
      <c r="K13" s="10"/>
    </row>
    <row r="14" spans="1:14" ht="15.75" thickBot="1" x14ac:dyDescent="0.3">
      <c r="A14" s="3">
        <v>30</v>
      </c>
      <c r="B14" s="4">
        <v>0.25</v>
      </c>
      <c r="C14" s="4">
        <v>4.9000000000000002E-2</v>
      </c>
      <c r="D14" s="4">
        <v>352</v>
      </c>
      <c r="E14" s="4">
        <v>541</v>
      </c>
      <c r="J14" s="10"/>
      <c r="K14" s="10"/>
    </row>
    <row r="15" spans="1:14" ht="15.75" thickBot="1" x14ac:dyDescent="0.3">
      <c r="A15" s="3">
        <v>28</v>
      </c>
      <c r="B15" s="4">
        <v>0.33</v>
      </c>
      <c r="C15" s="4">
        <v>0.08</v>
      </c>
      <c r="D15" s="4">
        <v>216</v>
      </c>
      <c r="E15" s="4">
        <v>331</v>
      </c>
      <c r="J15" s="9"/>
      <c r="K15" s="9" t="s">
        <v>23</v>
      </c>
      <c r="M15" s="9" t="s">
        <v>24</v>
      </c>
      <c r="N15" s="9"/>
    </row>
    <row r="16" spans="1:14" ht="15.75" thickBot="1" x14ac:dyDescent="0.3">
      <c r="A16" s="3">
        <v>27</v>
      </c>
      <c r="B16" s="4">
        <v>0.36</v>
      </c>
      <c r="C16" s="4">
        <v>9.6000000000000002E-2</v>
      </c>
      <c r="D16" s="4">
        <v>180</v>
      </c>
      <c r="E16" s="4">
        <v>276</v>
      </c>
      <c r="J16" s="9"/>
      <c r="K16" s="9"/>
      <c r="M16" s="11">
        <f>$H$8 /3</f>
        <v>41.666666666666664</v>
      </c>
      <c r="N16" s="9" t="s">
        <v>9</v>
      </c>
    </row>
    <row r="17" spans="1:14" ht="15.75" thickBot="1" x14ac:dyDescent="0.3">
      <c r="A17" s="3">
        <v>26</v>
      </c>
      <c r="B17" s="4">
        <v>0.41</v>
      </c>
      <c r="C17" s="4">
        <v>0.13</v>
      </c>
      <c r="D17" s="4">
        <v>133</v>
      </c>
      <c r="E17" s="4">
        <v>204</v>
      </c>
    </row>
    <row r="18" spans="1:14" ht="15.75" thickBot="1" x14ac:dyDescent="0.3">
      <c r="A18" s="3">
        <v>25</v>
      </c>
      <c r="B18" s="4">
        <v>0.45</v>
      </c>
      <c r="C18" s="4">
        <v>0.16</v>
      </c>
      <c r="D18" s="4">
        <v>108</v>
      </c>
      <c r="E18" s="4">
        <v>166</v>
      </c>
      <c r="J18" s="10" t="s">
        <v>17</v>
      </c>
      <c r="K18" s="11">
        <f>$H$8 / $H$7</f>
        <v>1.25</v>
      </c>
      <c r="L18" s="10" t="s">
        <v>13</v>
      </c>
      <c r="M18" s="11">
        <f>($M$16 / $H$7)</f>
        <v>0.41666666666666663</v>
      </c>
      <c r="N18" s="9" t="s">
        <v>13</v>
      </c>
    </row>
    <row r="19" spans="1:14" ht="15.75" thickBot="1" x14ac:dyDescent="0.3">
      <c r="A19" s="3">
        <v>24</v>
      </c>
      <c r="B19" s="4">
        <v>0.51</v>
      </c>
      <c r="C19" s="4">
        <v>0.2</v>
      </c>
      <c r="D19" s="4">
        <v>88</v>
      </c>
      <c r="E19" s="4">
        <v>133</v>
      </c>
      <c r="J19" s="10" t="s">
        <v>18</v>
      </c>
      <c r="K19" s="11">
        <f>POWER($K$18,2) * $D$36</f>
        <v>15.625</v>
      </c>
      <c r="L19" s="10" t="s">
        <v>9</v>
      </c>
      <c r="M19" s="11">
        <f>POWER($M$18,2) * $D$36</f>
        <v>1.7361111111111107</v>
      </c>
      <c r="N19" s="9" t="s">
        <v>9</v>
      </c>
    </row>
    <row r="20" spans="1:14" ht="15.75" thickBot="1" x14ac:dyDescent="0.3">
      <c r="A20" s="3">
        <v>22</v>
      </c>
      <c r="B20" s="4">
        <v>0.64</v>
      </c>
      <c r="C20" s="4">
        <v>0.33</v>
      </c>
      <c r="D20" s="4">
        <v>52</v>
      </c>
      <c r="E20" s="4">
        <v>80</v>
      </c>
    </row>
    <row r="21" spans="1:14" ht="15.75" thickBot="1" x14ac:dyDescent="0.3">
      <c r="A21" s="3">
        <v>20</v>
      </c>
      <c r="B21" s="4">
        <v>0.81</v>
      </c>
      <c r="C21" s="4">
        <v>0.5</v>
      </c>
      <c r="D21" s="4">
        <v>34</v>
      </c>
      <c r="E21" s="4">
        <v>53</v>
      </c>
    </row>
    <row r="22" spans="1:14" ht="15.75" thickBot="1" x14ac:dyDescent="0.3">
      <c r="A22" s="3">
        <v>18</v>
      </c>
      <c r="B22" s="4">
        <v>1</v>
      </c>
      <c r="C22" s="4">
        <v>0.82</v>
      </c>
      <c r="D22" s="4">
        <v>21</v>
      </c>
      <c r="E22" s="4">
        <v>32</v>
      </c>
    </row>
    <row r="23" spans="1:14" ht="15.75" thickBot="1" x14ac:dyDescent="0.3">
      <c r="A23" s="3">
        <v>16</v>
      </c>
      <c r="B23" s="4">
        <v>1.3</v>
      </c>
      <c r="C23" s="4">
        <v>1.3</v>
      </c>
      <c r="D23" s="4">
        <v>13</v>
      </c>
      <c r="E23" s="4">
        <v>20</v>
      </c>
    </row>
    <row r="24" spans="1:14" ht="15.75" thickBot="1" x14ac:dyDescent="0.3">
      <c r="A24" s="3">
        <v>14</v>
      </c>
      <c r="B24" s="4">
        <v>1.6</v>
      </c>
      <c r="C24" s="4">
        <v>2.1</v>
      </c>
      <c r="D24" s="4">
        <v>8.1999999999999993</v>
      </c>
      <c r="E24" s="4">
        <v>13</v>
      </c>
    </row>
    <row r="25" spans="1:14" ht="15.75" thickBot="1" x14ac:dyDescent="0.3">
      <c r="A25" s="3">
        <v>13</v>
      </c>
      <c r="B25" s="4">
        <v>1.8</v>
      </c>
      <c r="C25" s="4">
        <v>2.6</v>
      </c>
      <c r="D25" s="4">
        <v>6.6</v>
      </c>
      <c r="E25" s="4">
        <v>10</v>
      </c>
    </row>
    <row r="26" spans="1:14" ht="15.75" thickBot="1" x14ac:dyDescent="0.3">
      <c r="A26" s="3">
        <v>12</v>
      </c>
      <c r="B26" s="4">
        <v>2.1</v>
      </c>
      <c r="C26" s="4">
        <v>3.3</v>
      </c>
      <c r="D26" s="4">
        <v>5.2</v>
      </c>
      <c r="E26" s="4">
        <v>8</v>
      </c>
    </row>
    <row r="27" spans="1:14" ht="15.75" thickBot="1" x14ac:dyDescent="0.3">
      <c r="A27" s="3">
        <v>10</v>
      </c>
      <c r="B27" s="4">
        <v>2.6</v>
      </c>
      <c r="C27" s="4">
        <v>5.3</v>
      </c>
      <c r="D27" s="4">
        <v>3.3</v>
      </c>
      <c r="E27" s="4">
        <v>5</v>
      </c>
    </row>
    <row r="28" spans="1:14" ht="15.75" thickBot="1" x14ac:dyDescent="0.3">
      <c r="A28" s="3">
        <v>8</v>
      </c>
      <c r="B28" s="4">
        <v>3.3</v>
      </c>
      <c r="C28" s="4">
        <v>8.3000000000000007</v>
      </c>
      <c r="D28" s="4">
        <v>2.1</v>
      </c>
      <c r="E28" s="4">
        <v>3.2</v>
      </c>
    </row>
    <row r="29" spans="1:14" ht="15.75" thickBot="1" x14ac:dyDescent="0.3">
      <c r="A29" s="3">
        <v>6</v>
      </c>
      <c r="B29" s="4">
        <v>4.0999999999999996</v>
      </c>
      <c r="C29" s="4">
        <v>13.3</v>
      </c>
      <c r="D29" s="4">
        <v>1.3</v>
      </c>
      <c r="E29" s="4">
        <v>2</v>
      </c>
    </row>
    <row r="30" spans="1:14" ht="15.75" thickBot="1" x14ac:dyDescent="0.3">
      <c r="A30" s="3">
        <v>4</v>
      </c>
      <c r="B30" s="4">
        <v>5.2</v>
      </c>
      <c r="C30" s="4">
        <v>21.2</v>
      </c>
      <c r="D30" s="4">
        <v>0.81</v>
      </c>
      <c r="E30" s="4">
        <v>1.3</v>
      </c>
    </row>
    <row r="31" spans="1:14" ht="15.75" thickBot="1" x14ac:dyDescent="0.3">
      <c r="A31" s="3">
        <v>3</v>
      </c>
      <c r="B31" s="4">
        <v>5.83</v>
      </c>
      <c r="C31" s="4">
        <v>26.7</v>
      </c>
      <c r="D31" s="4">
        <v>0.65</v>
      </c>
      <c r="E31" s="4">
        <v>0.99</v>
      </c>
    </row>
    <row r="32" spans="1:14" ht="15.75" thickBot="1" x14ac:dyDescent="0.3">
      <c r="A32" s="3">
        <v>2</v>
      </c>
      <c r="B32" s="4">
        <v>6.5</v>
      </c>
      <c r="C32" s="4">
        <v>33.6</v>
      </c>
      <c r="D32" s="4">
        <v>0.51</v>
      </c>
      <c r="E32" s="4">
        <v>0.79</v>
      </c>
    </row>
    <row r="33" spans="1:14" ht="15.75" thickBot="1" x14ac:dyDescent="0.3">
      <c r="A33" s="7">
        <v>1</v>
      </c>
      <c r="B33" s="8">
        <v>7.4</v>
      </c>
      <c r="C33" s="8">
        <v>42.4</v>
      </c>
      <c r="D33" s="8">
        <v>0.41</v>
      </c>
      <c r="E33" s="8">
        <v>0.63</v>
      </c>
    </row>
    <row r="34" spans="1:14" ht="15.75" thickTop="1" x14ac:dyDescent="0.25">
      <c r="A34" s="9" t="s">
        <v>19</v>
      </c>
      <c r="D34" s="9" t="s">
        <v>20</v>
      </c>
    </row>
    <row r="35" spans="1:14" x14ac:dyDescent="0.25">
      <c r="A35" s="14" t="s">
        <v>10</v>
      </c>
      <c r="B35" s="15">
        <f>VLOOKUP($H$5, $A$5:$E$33, 4, FALSE)</f>
        <v>13</v>
      </c>
      <c r="D35" s="16">
        <f>VLOOKUP($H$5, $A$5:$E$33, 5, FALSE)</f>
        <v>20</v>
      </c>
    </row>
    <row r="36" spans="1:14" ht="15.75" x14ac:dyDescent="0.25">
      <c r="A36" s="14" t="s">
        <v>7</v>
      </c>
      <c r="B36" s="15">
        <f>$H$6 * 2 * $B$35 / 1000</f>
        <v>6.5</v>
      </c>
      <c r="D36" s="16">
        <f>$H$6 * 2 * $D$35 / 1000</f>
        <v>10</v>
      </c>
      <c r="L36" s="19">
        <v>44224</v>
      </c>
      <c r="M36" s="20"/>
      <c r="N36" s="20" t="s">
        <v>31</v>
      </c>
    </row>
  </sheetData>
  <sheetProtection sheet="1" objects="1" scenarios="1"/>
  <mergeCells count="1">
    <mergeCell ref="B1:M1"/>
  </mergeCells>
  <conditionalFormatting sqref="H11">
    <cfRule type="cellIs" dxfId="1" priority="2" operator="greaterThan">
      <formula>5</formula>
    </cfRule>
  </conditionalFormatting>
  <conditionalFormatting sqref="H12">
    <cfRule type="cellIs" dxfId="0" priority="1" operator="greaterThan">
      <formula>5</formula>
    </cfRule>
  </conditionalFormatting>
  <pageMargins left="0.25" right="0.25" top="0.97058823529411764" bottom="0.48039215686274511" header="0.3" footer="0.3"/>
  <pageSetup paperSize="9" scale="74" orientation="landscape" r:id="rId1"/>
  <headerFooter>
    <oddHeader>&amp;L&amp;G&amp;C&amp;"-,Bold"&amp;22High Impedance Cable Gauge 
Checker Tool&amp;R&amp;14Cloud Electronics Limited
140 Staniforth Road, Sheffield,S9 3HF. UK
 +44 (0)114 244 7051 - sales@cloud.co.uk</oddHeader>
    <oddFooter>&amp;R&amp;9 28JAN2021/JS/TN-029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Spyve</dc:creator>
  <cp:lastModifiedBy>Simon Curtis</cp:lastModifiedBy>
  <cp:lastPrinted>2021-01-28T11:25:59Z</cp:lastPrinted>
  <dcterms:created xsi:type="dcterms:W3CDTF">2021-01-27T13:54:29Z</dcterms:created>
  <dcterms:modified xsi:type="dcterms:W3CDTF">2021-01-28T11:38:46Z</dcterms:modified>
</cp:coreProperties>
</file>